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armancpa.sharepoint.com/Charter Schools/Mallard Creek STEM Academy/Bond Reporting/21-22/"/>
    </mc:Choice>
  </mc:AlternateContent>
  <xr:revisionPtr revIDLastSave="251" documentId="8_{CC1675D9-5871-4F9B-A49E-10110A050945}" xr6:coauthVersionLast="47" xr6:coauthVersionMax="47" xr10:uidLastSave="{C42B6C53-9A6F-479A-9931-461746370F82}"/>
  <bookViews>
    <workbookView xWindow="-28920" yWindow="-120" windowWidth="29040" windowHeight="15840" xr2:uid="{ADF13AA8-2B81-428B-B782-275C9EF68521}"/>
  </bookViews>
  <sheets>
    <sheet name="Q4 Balance Sheet" sheetId="1" r:id="rId1"/>
    <sheet name="Q4 Unconsolidated P&amp;L" sheetId="3" r:id="rId2"/>
    <sheet name="Q4 Cash on Han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C10" i="1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7" i="3"/>
  <c r="E8" i="3"/>
  <c r="E9" i="3"/>
  <c r="E10" i="3"/>
  <c r="E6" i="3"/>
  <c r="C14" i="3"/>
  <c r="E14" i="3" s="1"/>
  <c r="C9" i="1"/>
  <c r="B7" i="1"/>
  <c r="B9" i="1" s="1"/>
  <c r="B11" i="1" l="1"/>
  <c r="B12" i="1" s="1"/>
  <c r="C8" i="2" l="1"/>
  <c r="E29" i="3"/>
  <c r="C18" i="2" s="1"/>
  <c r="C24" i="2" s="1"/>
  <c r="C28" i="2" s="1"/>
  <c r="C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E11" i="3"/>
  <c r="C11" i="3"/>
  <c r="F10" i="3"/>
  <c r="F9" i="3"/>
  <c r="F8" i="3"/>
  <c r="F7" i="3"/>
  <c r="F6" i="3"/>
  <c r="D10" i="1"/>
  <c r="D8" i="1"/>
  <c r="D7" i="1"/>
  <c r="C15" i="2" l="1"/>
  <c r="C30" i="2" s="1"/>
  <c r="C30" i="3"/>
  <c r="D11" i="1"/>
  <c r="E30" i="3"/>
  <c r="F29" i="3"/>
  <c r="F11" i="3"/>
  <c r="D6" i="1"/>
  <c r="D9" i="1" s="1"/>
  <c r="C11" i="1"/>
  <c r="C12" i="1" s="1"/>
  <c r="D12" i="1" l="1"/>
  <c r="F30" i="3"/>
</calcChain>
</file>

<file path=xl/sharedStrings.xml><?xml version="1.0" encoding="utf-8"?>
<sst xmlns="http://schemas.openxmlformats.org/spreadsheetml/2006/main" count="68" uniqueCount="66">
  <si>
    <t>Mallard Creek STEM Academy</t>
  </si>
  <si>
    <t>YOY CHANGE</t>
  </si>
  <si>
    <t>Cash and cash equivalents</t>
  </si>
  <si>
    <t>Accounts receivable</t>
  </si>
  <si>
    <t>Prepaid expenses</t>
  </si>
  <si>
    <t>Total Assets</t>
  </si>
  <si>
    <t>Total Liabilities</t>
  </si>
  <si>
    <t>Net Position</t>
  </si>
  <si>
    <t>Cash and Cash Equivalents</t>
  </si>
  <si>
    <t>Less Restricted:</t>
  </si>
  <si>
    <t>Bond Interest Fund</t>
  </si>
  <si>
    <t>Cost of Issuance Fund</t>
  </si>
  <si>
    <t>Debt Service Reserve Fund</t>
  </si>
  <si>
    <t>Project Fund</t>
  </si>
  <si>
    <t>TOTAL CASH ON HAND</t>
  </si>
  <si>
    <t>Operating Expenses:</t>
  </si>
  <si>
    <t>Total Expenses</t>
  </si>
  <si>
    <t>Add Back:</t>
  </si>
  <si>
    <t>Depreciation</t>
  </si>
  <si>
    <t>Amortization - Bond Issuance Costs Depreciation</t>
  </si>
  <si>
    <t>Non-cash expenditures</t>
  </si>
  <si>
    <t>Expenses paid from unpledged revenues</t>
  </si>
  <si>
    <t>Total Operating Expenses</t>
  </si>
  <si>
    <t>per day requirement</t>
  </si>
  <si>
    <t xml:space="preserve"> Rev - State Revenue</t>
  </si>
  <si>
    <t xml:space="preserve"> Rev - Local Revenue</t>
  </si>
  <si>
    <t xml:space="preserve"> Rev - Federal Revenue</t>
  </si>
  <si>
    <t>Fund 5 USDA/Nutrition Revenue</t>
  </si>
  <si>
    <t>Fund 7 B&amp;A Revenue</t>
  </si>
  <si>
    <t>Total Revenue</t>
  </si>
  <si>
    <t xml:space="preserve"> Salaries &amp; Bonuses</t>
  </si>
  <si>
    <t xml:space="preserve"> Benefits</t>
  </si>
  <si>
    <t xml:space="preserve"> Books &amp; Supplies</t>
  </si>
  <si>
    <t xml:space="preserve"> Technology</t>
  </si>
  <si>
    <t xml:space="preserve"> Non-Cap Equipment &amp; Leases</t>
  </si>
  <si>
    <t xml:space="preserve"> Contracted Student Services</t>
  </si>
  <si>
    <t xml:space="preserve"> Staff Development</t>
  </si>
  <si>
    <t xml:space="preserve"> Administrative Services</t>
  </si>
  <si>
    <t xml:space="preserve"> Insurances</t>
  </si>
  <si>
    <t xml:space="preserve"> Rent &amp; Debt Services</t>
  </si>
  <si>
    <t xml:space="preserve"> Facilities</t>
  </si>
  <si>
    <t xml:space="preserve"> Utilities</t>
  </si>
  <si>
    <t xml:space="preserve"> Transportation &amp; Travel</t>
  </si>
  <si>
    <t xml:space="preserve"> Capital Purchases</t>
  </si>
  <si>
    <t xml:space="preserve"> Before &amp; After Care</t>
  </si>
  <si>
    <t>Nutrition/USDA</t>
  </si>
  <si>
    <t>State CRF Funds</t>
  </si>
  <si>
    <t>Total Expenditures</t>
  </si>
  <si>
    <t>Net Surplus</t>
  </si>
  <si>
    <t>YTD Actual</t>
  </si>
  <si>
    <t>Y/E Accrual</t>
  </si>
  <si>
    <t>6/30/2021
AUDITED</t>
  </si>
  <si>
    <t>6/30/2022
UNAUDITED</t>
  </si>
  <si>
    <t>MCSA Comparative</t>
  </si>
  <si>
    <t>Mallard Creek STEM Academy (Unconsolidated)</t>
  </si>
  <si>
    <t>Comparative Statement of Net Position (UNAUDITED)</t>
  </si>
  <si>
    <t xml:space="preserve">
CHANGE</t>
  </si>
  <si>
    <t>County Payments Accrued to Fiscal 2022</t>
  </si>
  <si>
    <t>Divided by 365 days Full Year</t>
  </si>
  <si>
    <t>Accounts payable &amp; Accrued Expenses</t>
  </si>
  <si>
    <t>DAYS CASH ON HAND (&gt;45 days required)</t>
  </si>
  <si>
    <t>Days Cash on Hand</t>
  </si>
  <si>
    <t>For the Years Ended June 30, 2021 and 2022</t>
  </si>
  <si>
    <t>Comparative Income Statement (UNAUDITED)</t>
  </si>
  <si>
    <t>AUDITED
6/30/2021</t>
  </si>
  <si>
    <t>UNAUDITED
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</si>
</sst>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;\(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mbria"/>
    </font>
    <font>
      <b/>
      <sz val="10"/>
      <color rgb="FF000000"/>
      <name val="Cambria"/>
    </font>
    <font>
      <sz val="11"/>
      <color rgb="FF000000"/>
      <name val="Cambria"/>
    </font>
    <font>
      <sz val="10"/>
      <color theme="1"/>
      <name val="Arial"/>
    </font>
    <font>
      <sz val="12"/>
      <color rgb="FFFFFFFF"/>
      <name val="Cambria"/>
    </font>
    <font>
      <b/>
      <sz val="12"/>
      <color rgb="FF000000"/>
      <name val="Cambria"/>
    </font>
    <font>
      <sz val="11"/>
      <color theme="1"/>
      <name val="Cambria"/>
    </font>
    <font>
      <sz val="8"/>
      <color rgb="FF000000"/>
      <name val="Cambria"/>
    </font>
    <font>
      <b/>
      <sz val="8"/>
      <color rgb="FF000000"/>
      <name val="Cambria"/>
    </font>
    <font>
      <b/>
      <i/>
      <u/>
      <sz val="11"/>
      <color rgb="FF000000"/>
      <name val="Cambria"/>
    </font>
    <font>
      <b/>
      <sz val="12"/>
      <color rgb="FFFFFFFF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i/>
      <u/>
      <sz val="11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name val="Arial"/>
      <family val="2"/>
    </font>
    <font>
      <b/>
      <sz val="12"/>
      <name val="Cambria"/>
      <family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65" fontId="0" fillId="0" borderId="0" xfId="0" applyNumberFormat="1"/>
    <xf numFmtId="166" fontId="0" fillId="0" borderId="0" xfId="0" applyNumberFormat="1"/>
    <xf numFmtId="0" fontId="4" fillId="0" borderId="5" xfId="0" applyFont="1" applyBorder="1"/>
    <xf numFmtId="0" fontId="4" fillId="0" borderId="6" xfId="0" applyFont="1" applyBorder="1"/>
    <xf numFmtId="0" fontId="7" fillId="0" borderId="6" xfId="0" applyFont="1" applyBorder="1" applyAlignment="1">
      <alignment horizontal="center"/>
    </xf>
    <xf numFmtId="3" fontId="4" fillId="0" borderId="6" xfId="0" applyNumberFormat="1" applyFont="1" applyBorder="1"/>
    <xf numFmtId="0" fontId="4" fillId="0" borderId="7" xfId="0" applyFont="1" applyBorder="1"/>
    <xf numFmtId="165" fontId="4" fillId="0" borderId="6" xfId="0" applyNumberFormat="1" applyFont="1" applyBorder="1"/>
    <xf numFmtId="0" fontId="9" fillId="0" borderId="5" xfId="0" applyFont="1" applyBorder="1"/>
    <xf numFmtId="0" fontId="10" fillId="0" borderId="0" xfId="0" applyFont="1"/>
    <xf numFmtId="0" fontId="10" fillId="0" borderId="6" xfId="0" applyFont="1" applyBorder="1"/>
    <xf numFmtId="3" fontId="4" fillId="0" borderId="8" xfId="0" applyNumberFormat="1" applyFont="1" applyBorder="1"/>
    <xf numFmtId="0" fontId="11" fillId="0" borderId="9" xfId="0" applyFont="1" applyBorder="1"/>
    <xf numFmtId="0" fontId="4" fillId="0" borderId="10" xfId="0" applyFont="1" applyBorder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12" fillId="2" borderId="11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3" fontId="4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43" fontId="4" fillId="0" borderId="6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4" fillId="3" borderId="1" xfId="0" applyFont="1" applyFill="1" applyBorder="1"/>
    <xf numFmtId="164" fontId="14" fillId="3" borderId="1" xfId="1" applyNumberFormat="1" applyFont="1" applyFill="1" applyBorder="1" applyAlignment="1">
      <alignment horizontal="right"/>
    </xf>
    <xf numFmtId="164" fontId="14" fillId="4" borderId="1" xfId="1" applyNumberFormat="1" applyFont="1" applyFill="1" applyBorder="1" applyAlignment="1">
      <alignment horizontal="right"/>
    </xf>
    <xf numFmtId="164" fontId="14" fillId="4" borderId="1" xfId="1" applyNumberFormat="1" applyFont="1" applyFill="1" applyBorder="1"/>
    <xf numFmtId="164" fontId="14" fillId="3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0" fillId="4" borderId="1" xfId="0" applyNumberFormat="1" applyFont="1" applyFill="1" applyBorder="1" applyAlignment="1">
      <alignment horizontal="right"/>
    </xf>
    <xf numFmtId="0" fontId="0" fillId="0" borderId="0" xfId="0" applyFont="1"/>
    <xf numFmtId="166" fontId="14" fillId="3" borderId="1" xfId="0" applyNumberFormat="1" applyFont="1" applyFill="1" applyBorder="1" applyAlignment="1">
      <alignment horizontal="right"/>
    </xf>
    <xf numFmtId="14" fontId="2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/>
    <xf numFmtId="0" fontId="4" fillId="0" borderId="5" xfId="0" applyFont="1" applyBorder="1"/>
    <xf numFmtId="0" fontId="14" fillId="0" borderId="5" xfId="0" applyFont="1" applyBorder="1"/>
    <xf numFmtId="0" fontId="15" fillId="0" borderId="5" xfId="0" applyFont="1" applyBorder="1"/>
    <xf numFmtId="0" fontId="8" fillId="0" borderId="5" xfId="0" applyFont="1" applyBorder="1"/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9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/>
    <xf numFmtId="14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2" fillId="0" borderId="0" xfId="0" applyFont="1" applyAlignment="1">
      <alignment horizontal="left"/>
    </xf>
    <xf numFmtId="14" fontId="21" fillId="0" borderId="5" xfId="0" applyNumberFormat="1" applyFont="1" applyBorder="1" applyAlignment="1">
      <alignment horizontal="left"/>
    </xf>
    <xf numFmtId="14" fontId="12" fillId="2" borderId="1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4434-E575-4F71-8124-C8E69DE4D1F0}">
  <dimension ref="A1:E984"/>
  <sheetViews>
    <sheetView tabSelected="1" workbookViewId="0">
      <pane ySplit="5" topLeftCell="A6" activePane="bottomLeft" state="frozen"/>
      <selection pane="bottomLeft" activeCell="B18" sqref="B18"/>
    </sheetView>
  </sheetViews>
  <sheetFormatPr defaultColWidth="14.42578125" defaultRowHeight="15" x14ac:dyDescent="0.25"/>
  <cols>
    <col min="1" max="1" width="35.42578125" customWidth="1"/>
    <col min="2" max="2" width="14.7109375" bestFit="1" customWidth="1"/>
    <col min="3" max="3" width="14.140625" customWidth="1"/>
    <col min="4" max="4" width="15.140625" customWidth="1"/>
  </cols>
  <sheetData>
    <row r="1" spans="1:5" ht="15.75" customHeight="1" x14ac:dyDescent="0.25">
      <c r="A1" s="59" t="s">
        <v>54</v>
      </c>
      <c r="B1" s="60"/>
      <c r="C1" s="61"/>
      <c r="D1" s="62"/>
    </row>
    <row r="2" spans="1:5" ht="15.75" customHeight="1" x14ac:dyDescent="0.25">
      <c r="A2" s="57" t="s">
        <v>55</v>
      </c>
      <c r="B2" s="63"/>
      <c r="C2" s="63"/>
      <c r="D2" s="64"/>
    </row>
    <row r="3" spans="1:5" s="24" customFormat="1" ht="15.75" customHeight="1" x14ac:dyDescent="0.25">
      <c r="A3" s="65">
        <v>44742</v>
      </c>
      <c r="B3" s="66"/>
      <c r="C3" s="66"/>
      <c r="D3" s="60"/>
    </row>
    <row r="4" spans="1:5" ht="15.75" customHeight="1" x14ac:dyDescent="0.25">
      <c r="A4" s="2"/>
      <c r="B4" s="1"/>
      <c r="C4" s="3"/>
      <c r="D4" s="2"/>
    </row>
    <row r="5" spans="1:5" ht="39.75" customHeight="1" x14ac:dyDescent="0.25">
      <c r="A5" s="29" t="s">
        <v>53</v>
      </c>
      <c r="B5" s="27" t="s">
        <v>51</v>
      </c>
      <c r="C5" s="27" t="s">
        <v>52</v>
      </c>
      <c r="D5" s="28" t="s">
        <v>56</v>
      </c>
    </row>
    <row r="6" spans="1:5" s="48" customFormat="1" ht="15.75" customHeight="1" x14ac:dyDescent="0.25">
      <c r="A6" s="40" t="s">
        <v>2</v>
      </c>
      <c r="B6" s="41">
        <v>2359006</v>
      </c>
      <c r="C6" s="41">
        <v>3380645</v>
      </c>
      <c r="D6" s="41">
        <f t="shared" ref="D6:D8" si="0">C6-B6</f>
        <v>1021639</v>
      </c>
    </row>
    <row r="7" spans="1:5" s="48" customFormat="1" ht="15.75" customHeight="1" x14ac:dyDescent="0.25">
      <c r="A7" s="40" t="s">
        <v>3</v>
      </c>
      <c r="B7" s="41">
        <f>335095+505456</f>
        <v>840551</v>
      </c>
      <c r="C7" s="41">
        <v>538558</v>
      </c>
      <c r="D7" s="41">
        <f t="shared" si="0"/>
        <v>-301993</v>
      </c>
    </row>
    <row r="8" spans="1:5" s="48" customFormat="1" ht="15.75" customHeight="1" x14ac:dyDescent="0.25">
      <c r="A8" s="40" t="s">
        <v>4</v>
      </c>
      <c r="B8" s="41">
        <v>25030</v>
      </c>
      <c r="C8" s="41">
        <v>6400</v>
      </c>
      <c r="D8" s="41">
        <f t="shared" si="0"/>
        <v>-18630</v>
      </c>
    </row>
    <row r="9" spans="1:5" ht="15.75" customHeight="1" x14ac:dyDescent="0.25">
      <c r="A9" s="5" t="s">
        <v>5</v>
      </c>
      <c r="B9" s="7">
        <f>SUM(B6:B8)</f>
        <v>3224587</v>
      </c>
      <c r="C9" s="7">
        <f>SUM(C6:C8)</f>
        <v>3925603</v>
      </c>
      <c r="D9" s="7">
        <f>SUM(D6:D8)</f>
        <v>701016</v>
      </c>
    </row>
    <row r="10" spans="1:5" s="48" customFormat="1" ht="15.75" customHeight="1" x14ac:dyDescent="0.25">
      <c r="A10" s="40" t="s">
        <v>59</v>
      </c>
      <c r="B10" s="49">
        <v>201805</v>
      </c>
      <c r="C10" s="49">
        <f>13084+203472+19353</f>
        <v>235909</v>
      </c>
      <c r="D10" s="44">
        <f t="shared" ref="D10" si="1">C10-B10</f>
        <v>34104</v>
      </c>
    </row>
    <row r="11" spans="1:5" ht="15.75" customHeight="1" x14ac:dyDescent="0.25">
      <c r="A11" s="5" t="s">
        <v>6</v>
      </c>
      <c r="B11" s="7">
        <f>SUM(B10:B10)</f>
        <v>201805</v>
      </c>
      <c r="C11" s="7">
        <f>SUM(C10:C10)</f>
        <v>235909</v>
      </c>
      <c r="D11" s="6">
        <f>SUM(D10:D10)</f>
        <v>34104</v>
      </c>
    </row>
    <row r="12" spans="1:5" ht="15.75" customHeight="1" x14ac:dyDescent="0.25">
      <c r="A12" s="8" t="s">
        <v>7</v>
      </c>
      <c r="B12" s="7">
        <f>+B9-B11</f>
        <v>3022782</v>
      </c>
      <c r="C12" s="7">
        <f>+C9-C11</f>
        <v>3689694</v>
      </c>
      <c r="D12" s="7">
        <f>+D9-D11</f>
        <v>666912</v>
      </c>
    </row>
    <row r="13" spans="1:5" ht="15.75" customHeight="1" x14ac:dyDescent="0.25">
      <c r="E13" s="10"/>
    </row>
    <row r="14" spans="1:5" ht="15.75" customHeight="1" x14ac:dyDescent="0.25">
      <c r="B14" s="9"/>
      <c r="C14" s="10"/>
    </row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984F-5384-4B01-9B85-982D457B0CEE}">
  <dimension ref="A1:G1000"/>
  <sheetViews>
    <sheetView workbookViewId="0">
      <selection activeCell="E5" sqref="E5"/>
    </sheetView>
  </sheetViews>
  <sheetFormatPr defaultColWidth="14.42578125" defaultRowHeight="15" x14ac:dyDescent="0.25"/>
  <cols>
    <col min="1" max="1" width="32.85546875" customWidth="1"/>
    <col min="2" max="2" width="16.28515625" customWidth="1"/>
    <col min="3" max="4" width="14.42578125" hidden="1" customWidth="1"/>
    <col min="5" max="5" width="17.42578125" customWidth="1"/>
    <col min="6" max="6" width="16.140625" customWidth="1"/>
  </cols>
  <sheetData>
    <row r="1" spans="1:7" ht="15.75" customHeight="1" x14ac:dyDescent="0.25">
      <c r="A1" s="57" t="s">
        <v>54</v>
      </c>
      <c r="B1" s="58"/>
      <c r="C1" s="58"/>
      <c r="D1" s="58"/>
      <c r="E1" s="58"/>
      <c r="F1" s="2"/>
    </row>
    <row r="2" spans="1:7" ht="15.75" customHeight="1" x14ac:dyDescent="0.25">
      <c r="A2" s="57" t="s">
        <v>63</v>
      </c>
      <c r="B2" s="58"/>
      <c r="C2" s="58"/>
      <c r="D2" s="58"/>
      <c r="E2" s="58"/>
      <c r="F2" s="2"/>
    </row>
    <row r="3" spans="1:7" ht="15.75" customHeight="1" x14ac:dyDescent="0.25">
      <c r="A3" s="51" t="s">
        <v>62</v>
      </c>
      <c r="B3" s="23"/>
      <c r="C3" s="23"/>
      <c r="D3" s="23"/>
      <c r="E3" s="23"/>
      <c r="F3" s="2"/>
    </row>
    <row r="4" spans="1:7" ht="15.75" customHeight="1" x14ac:dyDescent="0.25">
      <c r="A4" s="31"/>
      <c r="B4" s="34"/>
      <c r="C4" s="35"/>
      <c r="D4" s="36"/>
      <c r="E4" s="36"/>
      <c r="F4" s="32"/>
      <c r="G4" s="33"/>
    </row>
    <row r="5" spans="1:7" ht="31.5" x14ac:dyDescent="0.25">
      <c r="A5" s="29" t="s">
        <v>53</v>
      </c>
      <c r="B5" s="74" t="s">
        <v>64</v>
      </c>
      <c r="C5" s="26" t="s">
        <v>49</v>
      </c>
      <c r="D5" s="26" t="s">
        <v>50</v>
      </c>
      <c r="E5" s="74" t="s">
        <v>65</v>
      </c>
      <c r="F5" s="39" t="s">
        <v>1</v>
      </c>
    </row>
    <row r="6" spans="1:7" ht="15.75" customHeight="1" x14ac:dyDescent="0.25">
      <c r="A6" s="40" t="s">
        <v>24</v>
      </c>
      <c r="B6" s="41">
        <v>5899985.29</v>
      </c>
      <c r="C6" s="42">
        <v>6201300</v>
      </c>
      <c r="D6" s="42"/>
      <c r="E6" s="41">
        <f>+D6+C6</f>
        <v>6201300</v>
      </c>
      <c r="F6" s="41">
        <f t="shared" ref="F6:F10" si="0">+E6-B6</f>
        <v>301314.70999999996</v>
      </c>
    </row>
    <row r="7" spans="1:7" ht="15.75" customHeight="1" x14ac:dyDescent="0.25">
      <c r="A7" s="40" t="s">
        <v>25</v>
      </c>
      <c r="B7" s="41">
        <v>3043617.79</v>
      </c>
      <c r="C7" s="42">
        <v>3216554</v>
      </c>
      <c r="D7" s="42"/>
      <c r="E7" s="41">
        <f t="shared" ref="E7:E28" si="1">+D7+C7</f>
        <v>3216554</v>
      </c>
      <c r="F7" s="41">
        <f t="shared" si="0"/>
        <v>172936.20999999996</v>
      </c>
    </row>
    <row r="8" spans="1:7" ht="15.75" customHeight="1" x14ac:dyDescent="0.25">
      <c r="A8" s="40" t="s">
        <v>26</v>
      </c>
      <c r="B8" s="41">
        <v>293214.13</v>
      </c>
      <c r="C8" s="42">
        <v>869523</v>
      </c>
      <c r="D8" s="42"/>
      <c r="E8" s="41">
        <f t="shared" si="1"/>
        <v>869523</v>
      </c>
      <c r="F8" s="41">
        <f t="shared" si="0"/>
        <v>576308.87</v>
      </c>
    </row>
    <row r="9" spans="1:7" ht="15.75" customHeight="1" x14ac:dyDescent="0.25">
      <c r="A9" s="40" t="s">
        <v>27</v>
      </c>
      <c r="B9" s="41">
        <v>82362.7</v>
      </c>
      <c r="C9" s="42">
        <v>500205</v>
      </c>
      <c r="D9" s="42"/>
      <c r="E9" s="41">
        <f t="shared" si="1"/>
        <v>500205</v>
      </c>
      <c r="F9" s="41">
        <f t="shared" si="0"/>
        <v>417842.3</v>
      </c>
    </row>
    <row r="10" spans="1:7" ht="15.75" customHeight="1" x14ac:dyDescent="0.25">
      <c r="A10" s="40" t="s">
        <v>28</v>
      </c>
      <c r="B10" s="41">
        <v>0</v>
      </c>
      <c r="C10" s="43">
        <v>188193</v>
      </c>
      <c r="D10" s="43"/>
      <c r="E10" s="41">
        <f t="shared" si="1"/>
        <v>188193</v>
      </c>
      <c r="F10" s="41">
        <f t="shared" si="0"/>
        <v>188193</v>
      </c>
    </row>
    <row r="11" spans="1:7" ht="15.75" customHeight="1" x14ac:dyDescent="0.25">
      <c r="A11" s="5" t="s">
        <v>29</v>
      </c>
      <c r="B11" s="6">
        <v>9319179.9100000001</v>
      </c>
      <c r="C11" s="6">
        <f t="shared" ref="C11" si="2">SUM(C6:C10)</f>
        <v>10975775</v>
      </c>
      <c r="D11" s="6"/>
      <c r="E11" s="6">
        <f>SUM(E6:E10)</f>
        <v>10975775</v>
      </c>
      <c r="F11" s="6">
        <f>SUM(F6:F10)</f>
        <v>1656595.09</v>
      </c>
    </row>
    <row r="12" spans="1:7" ht="15.75" customHeight="1" x14ac:dyDescent="0.25">
      <c r="A12" s="40" t="s">
        <v>30</v>
      </c>
      <c r="B12" s="44">
        <v>3406880.46</v>
      </c>
      <c r="C12" s="45">
        <v>4325540</v>
      </c>
      <c r="D12" s="45">
        <f>203472+19353</f>
        <v>222825</v>
      </c>
      <c r="E12" s="41">
        <f t="shared" si="1"/>
        <v>4548365</v>
      </c>
      <c r="F12" s="44">
        <f t="shared" ref="F12:F28" si="3">+E12-B12</f>
        <v>1141484.54</v>
      </c>
    </row>
    <row r="13" spans="1:7" ht="15.75" customHeight="1" x14ac:dyDescent="0.25">
      <c r="A13" s="40" t="s">
        <v>31</v>
      </c>
      <c r="B13" s="44">
        <v>763600.84</v>
      </c>
      <c r="C13" s="45">
        <v>787901</v>
      </c>
      <c r="D13" s="45"/>
      <c r="E13" s="41">
        <f t="shared" si="1"/>
        <v>787901</v>
      </c>
      <c r="F13" s="44">
        <f t="shared" si="3"/>
        <v>24300.160000000033</v>
      </c>
    </row>
    <row r="14" spans="1:7" ht="15.75" customHeight="1" x14ac:dyDescent="0.25">
      <c r="A14" s="40" t="s">
        <v>32</v>
      </c>
      <c r="B14" s="44">
        <v>204109.09</v>
      </c>
      <c r="C14" s="45">
        <f>126188-2033</f>
        <v>124155</v>
      </c>
      <c r="D14" s="45"/>
      <c r="E14" s="41">
        <f t="shared" si="1"/>
        <v>124155</v>
      </c>
      <c r="F14" s="44">
        <f>+E14-B14</f>
        <v>-79954.09</v>
      </c>
    </row>
    <row r="15" spans="1:7" ht="15.75" customHeight="1" x14ac:dyDescent="0.25">
      <c r="A15" s="40" t="s">
        <v>33</v>
      </c>
      <c r="B15" s="44">
        <v>114625.45</v>
      </c>
      <c r="C15" s="45">
        <v>201141</v>
      </c>
      <c r="D15" s="45"/>
      <c r="E15" s="41">
        <f t="shared" si="1"/>
        <v>201141</v>
      </c>
      <c r="F15" s="44">
        <f t="shared" si="3"/>
        <v>86515.55</v>
      </c>
    </row>
    <row r="16" spans="1:7" ht="15.75" customHeight="1" x14ac:dyDescent="0.25">
      <c r="A16" s="40" t="s">
        <v>34</v>
      </c>
      <c r="B16" s="44">
        <v>236751.93</v>
      </c>
      <c r="C16" s="45">
        <v>95253</v>
      </c>
      <c r="D16" s="45"/>
      <c r="E16" s="41">
        <f t="shared" si="1"/>
        <v>95253</v>
      </c>
      <c r="F16" s="44">
        <f t="shared" si="3"/>
        <v>-141498.93</v>
      </c>
    </row>
    <row r="17" spans="1:6" ht="15.75" customHeight="1" x14ac:dyDescent="0.25">
      <c r="A17" s="40" t="s">
        <v>35</v>
      </c>
      <c r="B17" s="44">
        <v>83579.259999999995</v>
      </c>
      <c r="C17" s="46">
        <v>177062</v>
      </c>
      <c r="D17" s="45"/>
      <c r="E17" s="41">
        <f t="shared" si="1"/>
        <v>177062</v>
      </c>
      <c r="F17" s="44">
        <f t="shared" si="3"/>
        <v>93482.74</v>
      </c>
    </row>
    <row r="18" spans="1:6" ht="15.75" customHeight="1" x14ac:dyDescent="0.25">
      <c r="A18" s="40" t="s">
        <v>36</v>
      </c>
      <c r="B18" s="44">
        <v>106831.24</v>
      </c>
      <c r="C18" s="46">
        <v>116879</v>
      </c>
      <c r="D18" s="46"/>
      <c r="E18" s="41">
        <f t="shared" si="1"/>
        <v>116879</v>
      </c>
      <c r="F18" s="44">
        <f t="shared" si="3"/>
        <v>10047.759999999995</v>
      </c>
    </row>
    <row r="19" spans="1:6" ht="15.75" customHeight="1" x14ac:dyDescent="0.25">
      <c r="A19" s="40" t="s">
        <v>37</v>
      </c>
      <c r="B19" s="44">
        <v>734911.85</v>
      </c>
      <c r="C19" s="45">
        <v>783265</v>
      </c>
      <c r="D19" s="45"/>
      <c r="E19" s="41">
        <f t="shared" si="1"/>
        <v>783265</v>
      </c>
      <c r="F19" s="44">
        <f t="shared" si="3"/>
        <v>48353.150000000023</v>
      </c>
    </row>
    <row r="20" spans="1:6" ht="15.75" customHeight="1" x14ac:dyDescent="0.25">
      <c r="A20" s="40" t="s">
        <v>38</v>
      </c>
      <c r="B20" s="44">
        <v>73986.63</v>
      </c>
      <c r="C20" s="45">
        <v>78381</v>
      </c>
      <c r="D20" s="45"/>
      <c r="E20" s="41">
        <f t="shared" si="1"/>
        <v>78381</v>
      </c>
      <c r="F20" s="44">
        <f t="shared" si="3"/>
        <v>4394.3699999999953</v>
      </c>
    </row>
    <row r="21" spans="1:6" ht="15.75" customHeight="1" x14ac:dyDescent="0.25">
      <c r="A21" s="40" t="s">
        <v>39</v>
      </c>
      <c r="B21" s="44">
        <v>1508814.1</v>
      </c>
      <c r="C21" s="45">
        <v>1642325</v>
      </c>
      <c r="D21" s="45"/>
      <c r="E21" s="41">
        <f t="shared" si="1"/>
        <v>1642325</v>
      </c>
      <c r="F21" s="44">
        <f t="shared" si="3"/>
        <v>133510.89999999991</v>
      </c>
    </row>
    <row r="22" spans="1:6" ht="15.75" customHeight="1" x14ac:dyDescent="0.25">
      <c r="A22" s="40" t="s">
        <v>40</v>
      </c>
      <c r="B22" s="44">
        <v>242130.52</v>
      </c>
      <c r="C22" s="45">
        <v>321755</v>
      </c>
      <c r="D22" s="45"/>
      <c r="E22" s="41">
        <f t="shared" si="1"/>
        <v>321755</v>
      </c>
      <c r="F22" s="44">
        <f t="shared" si="3"/>
        <v>79624.48000000001</v>
      </c>
    </row>
    <row r="23" spans="1:6" ht="15.75" customHeight="1" x14ac:dyDescent="0.25">
      <c r="A23" s="40" t="s">
        <v>41</v>
      </c>
      <c r="B23" s="44">
        <v>87325.77</v>
      </c>
      <c r="C23" s="45">
        <v>109203</v>
      </c>
      <c r="D23" s="45"/>
      <c r="E23" s="41">
        <f t="shared" si="1"/>
        <v>109203</v>
      </c>
      <c r="F23" s="44">
        <f t="shared" si="3"/>
        <v>21877.229999999996</v>
      </c>
    </row>
    <row r="24" spans="1:6" ht="15.75" customHeight="1" x14ac:dyDescent="0.25">
      <c r="A24" s="40" t="s">
        <v>42</v>
      </c>
      <c r="B24" s="44">
        <v>196939.02</v>
      </c>
      <c r="C24" s="45">
        <v>428235</v>
      </c>
      <c r="D24" s="45"/>
      <c r="E24" s="41">
        <f t="shared" si="1"/>
        <v>428235</v>
      </c>
      <c r="F24" s="44">
        <f t="shared" si="3"/>
        <v>231295.98</v>
      </c>
    </row>
    <row r="25" spans="1:6" ht="15.75" customHeight="1" x14ac:dyDescent="0.25">
      <c r="A25" s="40" t="s">
        <v>43</v>
      </c>
      <c r="B25" s="44">
        <v>90646.25</v>
      </c>
      <c r="C25" s="45">
        <v>379093</v>
      </c>
      <c r="D25" s="45"/>
      <c r="E25" s="41">
        <f t="shared" si="1"/>
        <v>379093</v>
      </c>
      <c r="F25" s="44">
        <f t="shared" si="3"/>
        <v>288446.75</v>
      </c>
    </row>
    <row r="26" spans="1:6" ht="15.75" customHeight="1" x14ac:dyDescent="0.25">
      <c r="A26" s="40" t="s">
        <v>44</v>
      </c>
      <c r="B26" s="44">
        <v>4000</v>
      </c>
      <c r="C26" s="45">
        <v>137690</v>
      </c>
      <c r="D26" s="45"/>
      <c r="E26" s="41">
        <f t="shared" si="1"/>
        <v>137690</v>
      </c>
      <c r="F26" s="44">
        <f t="shared" si="3"/>
        <v>133690</v>
      </c>
    </row>
    <row r="27" spans="1:6" ht="15.75" customHeight="1" x14ac:dyDescent="0.25">
      <c r="A27" s="40" t="s">
        <v>45</v>
      </c>
      <c r="B27" s="44">
        <v>203356.4</v>
      </c>
      <c r="C27" s="47">
        <v>378160</v>
      </c>
      <c r="D27" s="45"/>
      <c r="E27" s="41">
        <f t="shared" si="1"/>
        <v>378160</v>
      </c>
      <c r="F27" s="44">
        <f t="shared" si="3"/>
        <v>174803.6</v>
      </c>
    </row>
    <row r="28" spans="1:6" ht="15.75" customHeight="1" x14ac:dyDescent="0.25">
      <c r="A28" s="40" t="s">
        <v>46</v>
      </c>
      <c r="B28" s="44">
        <v>128148</v>
      </c>
      <c r="C28" s="47">
        <v>0</v>
      </c>
      <c r="D28" s="45"/>
      <c r="E28" s="41">
        <f t="shared" si="1"/>
        <v>0</v>
      </c>
      <c r="F28" s="44">
        <f t="shared" si="3"/>
        <v>-128148</v>
      </c>
    </row>
    <row r="29" spans="1:6" s="25" customFormat="1" ht="15.75" customHeight="1" x14ac:dyDescent="0.25">
      <c r="A29" s="5" t="s">
        <v>47</v>
      </c>
      <c r="B29" s="6">
        <v>8186636.8099999987</v>
      </c>
      <c r="C29" s="6">
        <f>SUM(C12:C28)</f>
        <v>10086038</v>
      </c>
      <c r="D29" s="6"/>
      <c r="E29" s="6">
        <f>SUM(E12:E28)</f>
        <v>10308863</v>
      </c>
      <c r="F29" s="6">
        <f>SUM(F12:F28)</f>
        <v>2122226.1900000004</v>
      </c>
    </row>
    <row r="30" spans="1:6" s="25" customFormat="1" ht="15.75" customHeight="1" x14ac:dyDescent="0.25">
      <c r="A30" s="5" t="s">
        <v>48</v>
      </c>
      <c r="B30" s="6">
        <v>1132543.1000000015</v>
      </c>
      <c r="C30" s="6">
        <f>C11-C29</f>
        <v>889737</v>
      </c>
      <c r="D30" s="6"/>
      <c r="E30" s="6">
        <f>E11-E29</f>
        <v>666912</v>
      </c>
      <c r="F30" s="6">
        <f>F11-F29</f>
        <v>-465631.10000000033</v>
      </c>
    </row>
    <row r="31" spans="1:6" ht="15.75" customHeight="1" x14ac:dyDescent="0.25">
      <c r="A31" s="2"/>
      <c r="B31" s="2"/>
      <c r="C31" s="2"/>
      <c r="D31" s="2"/>
      <c r="E31" s="2"/>
      <c r="F31" s="2"/>
    </row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E1"/>
    <mergeCell ref="A2:E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7244-5F9F-4614-86E7-F81243B9658E}">
  <dimension ref="A1:D1000"/>
  <sheetViews>
    <sheetView workbookViewId="0">
      <selection activeCell="B6" sqref="B6"/>
    </sheetView>
  </sheetViews>
  <sheetFormatPr defaultColWidth="14.42578125" defaultRowHeight="15" x14ac:dyDescent="0.25"/>
  <cols>
    <col min="1" max="1" width="13.42578125" customWidth="1"/>
    <col min="2" max="2" width="44.140625" customWidth="1"/>
    <col min="3" max="3" width="22.140625" customWidth="1"/>
  </cols>
  <sheetData>
    <row r="1" spans="1:3" ht="15.75" customHeight="1" x14ac:dyDescent="0.25">
      <c r="A1" s="70" t="s">
        <v>0</v>
      </c>
      <c r="B1" s="67"/>
      <c r="C1" s="68"/>
    </row>
    <row r="2" spans="1:3" ht="15.75" customHeight="1" x14ac:dyDescent="0.25">
      <c r="A2" s="71" t="s">
        <v>61</v>
      </c>
      <c r="B2" s="72"/>
      <c r="C2" s="69"/>
    </row>
    <row r="3" spans="1:3" ht="15.75" customHeight="1" x14ac:dyDescent="0.25">
      <c r="A3" s="73">
        <v>44742</v>
      </c>
      <c r="B3" s="72"/>
      <c r="C3" s="69"/>
    </row>
    <row r="4" spans="1:3" ht="15.75" customHeight="1" x14ac:dyDescent="0.25">
      <c r="A4" s="11"/>
      <c r="B4" s="2"/>
      <c r="C4" s="12"/>
    </row>
    <row r="5" spans="1:3" ht="15.75" customHeight="1" x14ac:dyDescent="0.25">
      <c r="A5" s="11"/>
      <c r="B5" s="2"/>
      <c r="C5" s="13"/>
    </row>
    <row r="6" spans="1:3" ht="15.75" customHeight="1" x14ac:dyDescent="0.25">
      <c r="A6" s="11"/>
      <c r="B6" s="2"/>
      <c r="C6" s="50">
        <v>44742</v>
      </c>
    </row>
    <row r="7" spans="1:3" ht="15.75" customHeight="1" x14ac:dyDescent="0.25">
      <c r="A7" s="11"/>
      <c r="B7" s="2"/>
      <c r="C7" s="12"/>
    </row>
    <row r="8" spans="1:3" ht="15.75" customHeight="1" x14ac:dyDescent="0.25">
      <c r="A8" s="56" t="s">
        <v>8</v>
      </c>
      <c r="B8" s="52"/>
      <c r="C8" s="14">
        <f>'Q4 Balance Sheet'!C6</f>
        <v>3380645</v>
      </c>
    </row>
    <row r="9" spans="1:3" ht="15.75" customHeight="1" x14ac:dyDescent="0.25">
      <c r="A9" s="54" t="s">
        <v>57</v>
      </c>
      <c r="B9" s="52"/>
      <c r="C9" s="37">
        <v>0</v>
      </c>
    </row>
    <row r="10" spans="1:3" ht="15.75" customHeight="1" x14ac:dyDescent="0.25">
      <c r="A10" s="53" t="s">
        <v>9</v>
      </c>
      <c r="B10" s="52"/>
      <c r="C10" s="12"/>
    </row>
    <row r="11" spans="1:3" ht="15.75" customHeight="1" x14ac:dyDescent="0.25">
      <c r="A11" s="11"/>
      <c r="B11" s="2" t="s">
        <v>10</v>
      </c>
      <c r="C11" s="37">
        <v>0</v>
      </c>
    </row>
    <row r="12" spans="1:3" ht="15.75" customHeight="1" x14ac:dyDescent="0.25">
      <c r="A12" s="11"/>
      <c r="B12" s="2" t="s">
        <v>11</v>
      </c>
      <c r="C12" s="37">
        <v>0</v>
      </c>
    </row>
    <row r="13" spans="1:3" ht="15.75" customHeight="1" x14ac:dyDescent="0.25">
      <c r="A13" s="11"/>
      <c r="B13" s="2" t="s">
        <v>12</v>
      </c>
      <c r="C13" s="37">
        <v>0</v>
      </c>
    </row>
    <row r="14" spans="1:3" ht="15.75" customHeight="1" x14ac:dyDescent="0.25">
      <c r="A14" s="11"/>
      <c r="B14" s="2" t="s">
        <v>13</v>
      </c>
      <c r="C14" s="38">
        <v>0</v>
      </c>
    </row>
    <row r="15" spans="1:3" ht="15.75" customHeight="1" x14ac:dyDescent="0.25">
      <c r="A15" s="53" t="s">
        <v>14</v>
      </c>
      <c r="B15" s="52"/>
      <c r="C15" s="16">
        <f>SUM(C8:C14)</f>
        <v>3380645</v>
      </c>
    </row>
    <row r="16" spans="1:3" ht="15.75" customHeight="1" x14ac:dyDescent="0.25">
      <c r="A16" s="11"/>
      <c r="B16" s="2"/>
      <c r="C16" s="12"/>
    </row>
    <row r="17" spans="1:4" ht="15.75" customHeight="1" x14ac:dyDescent="0.25">
      <c r="A17" s="53" t="s">
        <v>15</v>
      </c>
      <c r="B17" s="52"/>
      <c r="C17" s="12"/>
    </row>
    <row r="18" spans="1:4" ht="15.75" customHeight="1" x14ac:dyDescent="0.25">
      <c r="A18" s="11"/>
      <c r="B18" s="2" t="s">
        <v>16</v>
      </c>
      <c r="C18" s="14">
        <f>'Q4 Unconsolidated P&amp;L'!E29</f>
        <v>10308863</v>
      </c>
    </row>
    <row r="19" spans="1:4" ht="15.75" customHeight="1" x14ac:dyDescent="0.25">
      <c r="A19" s="11"/>
      <c r="B19" s="2" t="s">
        <v>17</v>
      </c>
      <c r="C19" s="12"/>
    </row>
    <row r="20" spans="1:4" ht="15.75" customHeight="1" x14ac:dyDescent="0.25">
      <c r="A20" s="11"/>
      <c r="B20" s="2" t="s">
        <v>18</v>
      </c>
      <c r="C20" s="37">
        <v>0</v>
      </c>
    </row>
    <row r="21" spans="1:4" ht="15.75" customHeight="1" x14ac:dyDescent="0.25">
      <c r="A21" s="11"/>
      <c r="B21" s="2" t="s">
        <v>19</v>
      </c>
      <c r="C21" s="37">
        <v>0</v>
      </c>
    </row>
    <row r="22" spans="1:4" ht="15.75" customHeight="1" x14ac:dyDescent="0.25">
      <c r="A22" s="11"/>
      <c r="B22" s="2" t="s">
        <v>20</v>
      </c>
      <c r="C22" s="37">
        <v>0</v>
      </c>
    </row>
    <row r="23" spans="1:4" ht="15.75" customHeight="1" x14ac:dyDescent="0.25">
      <c r="A23" s="11"/>
      <c r="B23" s="2" t="s">
        <v>21</v>
      </c>
      <c r="C23" s="38">
        <v>0</v>
      </c>
    </row>
    <row r="24" spans="1:4" ht="15.75" customHeight="1" x14ac:dyDescent="0.25">
      <c r="A24" s="11"/>
      <c r="B24" s="2" t="s">
        <v>22</v>
      </c>
      <c r="C24" s="16">
        <f>SUM(C18:C23)</f>
        <v>10308863</v>
      </c>
      <c r="D24" s="4">
        <v>365</v>
      </c>
    </row>
    <row r="25" spans="1:4" ht="15.75" customHeight="1" x14ac:dyDescent="0.25">
      <c r="A25" s="17"/>
      <c r="B25" s="18" t="s">
        <v>23</v>
      </c>
      <c r="C25" s="19"/>
    </row>
    <row r="26" spans="1:4" ht="15.75" customHeight="1" x14ac:dyDescent="0.25">
      <c r="A26" s="11"/>
      <c r="B26" s="2"/>
      <c r="C26" s="12"/>
    </row>
    <row r="27" spans="1:4" ht="15.75" customHeight="1" x14ac:dyDescent="0.25">
      <c r="A27" s="11"/>
      <c r="B27" s="2"/>
      <c r="C27" s="12"/>
    </row>
    <row r="28" spans="1:4" ht="15.75" customHeight="1" x14ac:dyDescent="0.25">
      <c r="A28" s="54" t="s">
        <v>58</v>
      </c>
      <c r="B28" s="52"/>
      <c r="C28" s="30">
        <f>+C24/D24</f>
        <v>28243.460273972603</v>
      </c>
    </row>
    <row r="29" spans="1:4" ht="15.75" customHeight="1" x14ac:dyDescent="0.25">
      <c r="A29" s="11"/>
      <c r="B29" s="2"/>
      <c r="C29" s="12"/>
    </row>
    <row r="30" spans="1:4" ht="15.75" customHeight="1" thickBot="1" x14ac:dyDescent="0.3">
      <c r="A30" s="55" t="s">
        <v>60</v>
      </c>
      <c r="B30" s="52"/>
      <c r="C30" s="20">
        <f>+C15/C28</f>
        <v>119.69655867965264</v>
      </c>
    </row>
    <row r="31" spans="1:4" ht="15.75" customHeight="1" thickTop="1" x14ac:dyDescent="0.25">
      <c r="A31" s="21"/>
      <c r="B31" s="22"/>
      <c r="C31" s="15"/>
    </row>
    <row r="32" spans="1:4" ht="15.75" customHeight="1" x14ac:dyDescent="0.25"/>
    <row r="33" customFormat="1" ht="15.75" customHeight="1" x14ac:dyDescent="0.25"/>
    <row r="34" customFormat="1" ht="15.75" customHeight="1" x14ac:dyDescent="0.25"/>
    <row r="35" customFormat="1" ht="15.75" customHeight="1" x14ac:dyDescent="0.25"/>
    <row r="36" customFormat="1" ht="15.75" customHeight="1" x14ac:dyDescent="0.25"/>
    <row r="37" customFormat="1" ht="15.75" customHeight="1" x14ac:dyDescent="0.25"/>
    <row r="38" customFormat="1" ht="15.75" customHeight="1" x14ac:dyDescent="0.25"/>
    <row r="39" customFormat="1" ht="15.75" customHeight="1" x14ac:dyDescent="0.25"/>
    <row r="40" customFormat="1" ht="15.75" customHeight="1" x14ac:dyDescent="0.25"/>
    <row r="41" customFormat="1" ht="15.75" customHeight="1" x14ac:dyDescent="0.25"/>
    <row r="42" customFormat="1" ht="15.75" customHeight="1" x14ac:dyDescent="0.25"/>
    <row r="43" customFormat="1" ht="15.75" customHeight="1" x14ac:dyDescent="0.25"/>
    <row r="44" customFormat="1" ht="15.75" customHeight="1" x14ac:dyDescent="0.25"/>
    <row r="45" customFormat="1" ht="15.75" customHeight="1" x14ac:dyDescent="0.25"/>
    <row r="46" customFormat="1" ht="15.75" customHeight="1" x14ac:dyDescent="0.25"/>
    <row r="47" customFormat="1" ht="15.75" customHeight="1" x14ac:dyDescent="0.25"/>
    <row r="48" customFormat="1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10">
    <mergeCell ref="A15:B15"/>
    <mergeCell ref="A17:B17"/>
    <mergeCell ref="A28:B28"/>
    <mergeCell ref="A30:B30"/>
    <mergeCell ref="A1:C1"/>
    <mergeCell ref="A2:C2"/>
    <mergeCell ref="A3:C3"/>
    <mergeCell ref="A8:B8"/>
    <mergeCell ref="A9:B9"/>
    <mergeCell ref="A10:B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A66695F2C3C1428D184287B085D980" ma:contentTypeVersion="11" ma:contentTypeDescription="Create a new document." ma:contentTypeScope="" ma:versionID="209e8e61e38646ba44ed2bd6257054d9">
  <xsd:schema xmlns:xsd="http://www.w3.org/2001/XMLSchema" xmlns:xs="http://www.w3.org/2001/XMLSchema" xmlns:p="http://schemas.microsoft.com/office/2006/metadata/properties" xmlns:ns2="a653a29b-ca3d-4d99-9ecd-1f7449c7ea12" xmlns:ns3="711cf210-2d5b-45bb-8590-b2de7faa7419" targetNamespace="http://schemas.microsoft.com/office/2006/metadata/properties" ma:root="true" ma:fieldsID="00f738c02eec3eceebc0609ede2db9b5" ns2:_="" ns3:_="">
    <xsd:import namespace="a653a29b-ca3d-4d99-9ecd-1f7449c7ea12"/>
    <xsd:import namespace="711cf210-2d5b-45bb-8590-b2de7faa74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3a29b-ca3d-4d99-9ecd-1f7449c7e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bdab394-8a10-4623-9169-8a7e238e6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cf210-2d5b-45bb-8590-b2de7faa74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a869f5-a14c-4729-b6b4-3b51adb5be7f}" ma:internalName="TaxCatchAll" ma:showField="CatchAllData" ma:web="711cf210-2d5b-45bb-8590-b2de7faa7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cf210-2d5b-45bb-8590-b2de7faa7419" xsi:nil="true"/>
    <lcf76f155ced4ddcb4097134ff3c332f xmlns="a653a29b-ca3d-4d99-9ecd-1f7449c7ea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63B868-4B7B-4C01-9BA8-CA83E0ED0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3a29b-ca3d-4d99-9ecd-1f7449c7ea12"/>
    <ds:schemaRef ds:uri="711cf210-2d5b-45bb-8590-b2de7faa7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26301-7973-4C65-BBFB-B146142C0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A63C6-4EC5-47B9-9B49-10D007F0570E}">
  <ds:schemaRefs>
    <ds:schemaRef ds:uri="http://schemas.microsoft.com/office/2006/metadata/properties"/>
    <ds:schemaRef ds:uri="http://schemas.microsoft.com/office/infopath/2007/PartnerControls"/>
    <ds:schemaRef ds:uri="711cf210-2d5b-45bb-8590-b2de7faa7419"/>
    <ds:schemaRef ds:uri="a653a29b-ca3d-4d99-9ecd-1f7449c7ea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Q4 Balance Sheet</vt:lpstr>
      <vt:lpstr>Q4 Unconsolidated P&amp;L</vt:lpstr>
      <vt:lpstr>Q4 Cash on Hand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Garrett</dc:creator>
  <cp:lastModifiedBy>Nigel Bearman</cp:lastModifiedBy>
  <cp:lastPrinted>2022-07-24T11:52:43Z</cp:lastPrinted>
  <dcterms:created xsi:type="dcterms:W3CDTF">2021-07-21T17:42:55Z</dcterms:created>
  <dcterms:modified xsi:type="dcterms:W3CDTF">2022-07-24T13:29:09Z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0x010100D1A66695F2C3C1428D184287B085D980</vt:lpwstr>
  </property>
  <property fmtid="{D5CDD505-2E9C-101B-9397-08002B2CF9AE}" pid="3" name="MediaServiceImageTags">
    <vt:lpwstr/>
  </property>
</Properties>
</file>